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NCOME TAX CALCULATOR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<sst xmlns="http://schemas.openxmlformats.org/spreadsheetml/2006/main" count="91" uniqueCount="43">
  <si>
    <t>MALE</t>
  </si>
  <si>
    <t>FEMALE</t>
  </si>
  <si>
    <t>TAX</t>
  </si>
  <si>
    <t>SENIOR CITIZEN</t>
  </si>
  <si>
    <t>SUPER SENIOR CITIZEN</t>
  </si>
  <si>
    <t>TAX PAYABLE</t>
  </si>
  <si>
    <t>DOMESTIC COMPANY</t>
  </si>
  <si>
    <t>FIRM</t>
  </si>
  <si>
    <t>CO-OPERATIVE SOCIETIES</t>
  </si>
  <si>
    <t>LOCAL AUTHORITIES</t>
  </si>
  <si>
    <t>TYPE OF PERSON</t>
  </si>
  <si>
    <t>TAXABLE AMOUNT</t>
  </si>
  <si>
    <t>FOREIGN COMPANY</t>
  </si>
  <si>
    <t>CESS</t>
  </si>
  <si>
    <t>SURCHARGE</t>
  </si>
  <si>
    <t>PREPARED BY</t>
  </si>
  <si>
    <t>MARGINAL RELIEF</t>
  </si>
  <si>
    <t>NOTE - IN THIS, MALE IS A RESIDENT MALE, WHO IS BELOW 60 YEAR ON THE  LAST DAY OF THE PREVIOUS</t>
  </si>
  <si>
    <t xml:space="preserve">NOTE - IN THIS, FEMALE IS A RESIDENT FEMALE, WHO IS BELOW 60 YEAR ON THE  LAST DAY OF THE </t>
  </si>
  <si>
    <t>NOTE - IN THIS, SENIOR CITIZEN IS A RESIDENT SENIOR CITIZEN, WHO IS 60 YEAR'S OR MORE AT ANY TIME</t>
  </si>
  <si>
    <t xml:space="preserve"> YEAR.</t>
  </si>
  <si>
    <t>PREVIOUS YEAR.</t>
  </si>
  <si>
    <t>DURING THE PREVIOUS YEAR BUT NOT  MORE  THAN 80  YEARS ON THE  LAST DAY OF THE PREVIOUS YEAR.</t>
  </si>
  <si>
    <t xml:space="preserve">NOTE - IN THIS, SUPER SENIOR CITIZEN IS A RESIDENT SUPER SENIOR CITIZEN, WHO IS 80 YEAR'S </t>
  </si>
  <si>
    <t>OR MORE AT ANY TIME DURING THE PREVIOUS YEAR.</t>
  </si>
  <si>
    <t>NOTE - IN THIS TAXABLE AMOUNT, THERE IS NO ROYALTI INCOME RECEIVED FROM GOVERNMENT.</t>
  </si>
  <si>
    <t>FINANCIAL YEAR</t>
  </si>
  <si>
    <t>ASSESSMENT YEAR</t>
  </si>
  <si>
    <t>2012-2013</t>
  </si>
  <si>
    <t>2013-2014</t>
  </si>
  <si>
    <t>2011-2012</t>
  </si>
  <si>
    <t>500000-1000000</t>
  </si>
  <si>
    <t>1000000 &amp; ABOVE</t>
  </si>
  <si>
    <t>250000-500000</t>
  </si>
  <si>
    <t>CALCULATION</t>
  </si>
  <si>
    <t>RELIEF</t>
  </si>
  <si>
    <t>HUF</t>
  </si>
  <si>
    <t>AOP/BOI</t>
  </si>
  <si>
    <t>LLP</t>
  </si>
  <si>
    <t>a</t>
  </si>
  <si>
    <t>casansaar.com</t>
  </si>
  <si>
    <t xml:space="preserve">JUST SELECT TYPE OF PERSON, FINANCIAL YEAR &amp; TYPE TAXABLE AMOUNT </t>
  </si>
  <si>
    <t>INCOME TAX CALCULATOR FOR A.Y. 2012-2013 &amp; 2013-2014 &amp; 2014-2015 (FOR ALL PERSON)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</si>
</sst>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=10000000]&quot;` &quot;##\,##\,##\,##0;[&gt;=100000]&quot;` &quot;\ ##\,##\,##0;&quot;` &quot;##,##0"/>
    <numFmt numFmtId="165" formatCode="[$-409]h:mm:ss\ AM/PM"/>
    <numFmt numFmtId="166" formatCode="[$-409]dddd\,\ mmmm\ dd\,\ yyyy"/>
    <numFmt numFmtId="167" formatCode="#,##0.00;[Red]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1"/>
      <color indexed="30"/>
      <name val="Calibri"/>
      <family val="2"/>
    </font>
    <font>
      <b/>
      <sz val="22"/>
      <color indexed="8"/>
      <name val="Calibri"/>
      <family val="2"/>
    </font>
    <font>
      <b/>
      <i/>
      <u val="single"/>
      <sz val="22"/>
      <color indexed="8"/>
      <name val="Calibri"/>
      <family val="2"/>
    </font>
    <font>
      <b/>
      <sz val="16"/>
      <color indexed="8"/>
      <name val="Hobo Std"/>
      <family val="0"/>
    </font>
    <font>
      <b/>
      <sz val="18"/>
      <color indexed="8"/>
      <name val="Hobo Std"/>
      <family val="0"/>
    </font>
    <font>
      <b/>
      <sz val="18"/>
      <color indexed="8"/>
      <name val="Rupee"/>
      <family val="0"/>
    </font>
    <font>
      <b/>
      <u val="single"/>
      <sz val="22"/>
      <color indexed="8"/>
      <name val="Calibri"/>
      <family val="2"/>
    </font>
    <font>
      <b/>
      <sz val="36"/>
      <color indexed="8"/>
      <name val="Calibri"/>
      <family val="2"/>
    </font>
    <font>
      <b/>
      <i/>
      <u val="single"/>
      <sz val="28"/>
      <color indexed="8"/>
      <name val="Hobo Std"/>
      <family val="0"/>
    </font>
    <font>
      <b/>
      <i/>
      <sz val="26"/>
      <color indexed="8"/>
      <name val="Hobo Std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1"/>
      <color theme="4" tint="0.39998000860214233"/>
      <name val="Calibri"/>
      <family val="2"/>
    </font>
    <font>
      <b/>
      <sz val="22"/>
      <color theme="1"/>
      <name val="Calibri"/>
      <family val="2"/>
    </font>
    <font>
      <b/>
      <i/>
      <u val="single"/>
      <sz val="22"/>
      <color theme="1"/>
      <name val="Calibri"/>
      <family val="2"/>
    </font>
    <font>
      <b/>
      <sz val="16"/>
      <color theme="1"/>
      <name val="Hobo Std"/>
      <family val="0"/>
    </font>
    <font>
      <b/>
      <sz val="18"/>
      <color theme="1"/>
      <name val="Hobo Std"/>
      <family val="0"/>
    </font>
    <font>
      <b/>
      <sz val="18"/>
      <color theme="1"/>
      <name val="Rupee"/>
      <family val="0"/>
    </font>
    <font>
      <b/>
      <u val="single"/>
      <sz val="22"/>
      <color theme="1"/>
      <name val="Calibri"/>
      <family val="2"/>
    </font>
    <font>
      <b/>
      <sz val="36"/>
      <color theme="1"/>
      <name val="Calibri"/>
      <family val="2"/>
    </font>
    <font>
      <b/>
      <i/>
      <u val="single"/>
      <sz val="28"/>
      <color theme="1"/>
      <name val="Hobo Std"/>
      <family val="0"/>
    </font>
    <font>
      <b/>
      <i/>
      <sz val="26"/>
      <color theme="1"/>
      <name val="Hobo Std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ck">
        <color theme="1"/>
      </left>
      <right>
        <color indexed="63"/>
      </right>
      <top style="thick">
        <color theme="1"/>
      </top>
      <bottom style="thick">
        <color theme="1"/>
      </bottom>
    </border>
    <border>
      <left style="thin">
        <color theme="2" tint="-0.24997000396251678"/>
      </left>
      <right/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>
        <color theme="2" tint="-0.24997000396251678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>
        <color theme="2" tint="-0.24997000396251678"/>
      </right>
      <top style="thick"/>
      <bottom>
        <color indexed="63"/>
      </bottom>
    </border>
    <border>
      <left/>
      <right style="thin">
        <color theme="2" tint="-0.24997000396251678"/>
      </right>
      <top style="thick">
        <color theme="1"/>
      </top>
      <bottom style="thick">
        <color theme="1"/>
      </bottom>
    </border>
    <border>
      <left style="thin">
        <color theme="2" tint="-0.24997000396251678"/>
      </left>
      <right style="thick"/>
      <top style="thick"/>
      <bottom>
        <color indexed="63"/>
      </bottom>
    </border>
    <border>
      <left style="thin">
        <color theme="2" tint="-0.24997000396251678"/>
      </left>
      <right style="thick"/>
      <top>
        <color indexed="63"/>
      </top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1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4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49" fontId="52" fillId="35" borderId="13" xfId="0" applyNumberFormat="1" applyFont="1" applyFill="1" applyBorder="1" applyAlignment="1">
      <alignment/>
    </xf>
    <xf numFmtId="49" fontId="53" fillId="35" borderId="13" xfId="0" applyNumberFormat="1" applyFont="1" applyFill="1" applyBorder="1" applyAlignment="1">
      <alignment vertical="center"/>
    </xf>
    <xf numFmtId="0" fontId="51" fillId="33" borderId="14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1" fillId="0" borderId="13" xfId="0" applyFont="1" applyBorder="1" applyAlignment="1">
      <alignment/>
    </xf>
    <xf numFmtId="0" fontId="0" fillId="34" borderId="15" xfId="0" applyFill="1" applyBorder="1" applyAlignment="1" applyProtection="1">
      <alignment/>
      <protection locked="0"/>
    </xf>
    <xf numFmtId="0" fontId="51" fillId="33" borderId="16" xfId="0" applyFont="1" applyFill="1" applyBorder="1" applyAlignment="1" applyProtection="1">
      <alignment/>
      <protection locked="0"/>
    </xf>
    <xf numFmtId="0" fontId="51" fillId="0" borderId="16" xfId="0" applyFont="1" applyFill="1" applyBorder="1" applyAlignment="1" applyProtection="1">
      <alignment/>
      <protection locked="0"/>
    </xf>
    <xf numFmtId="0" fontId="51" fillId="0" borderId="16" xfId="0" applyFont="1" applyBorder="1" applyAlignment="1" applyProtection="1">
      <alignment/>
      <protection locked="0"/>
    </xf>
    <xf numFmtId="0" fontId="0" fillId="36" borderId="15" xfId="0" applyFill="1" applyBorder="1" applyAlignment="1">
      <alignment/>
    </xf>
    <xf numFmtId="0" fontId="51" fillId="36" borderId="17" xfId="0" applyFont="1" applyFill="1" applyBorder="1" applyAlignment="1">
      <alignment/>
    </xf>
    <xf numFmtId="167" fontId="0" fillId="34" borderId="18" xfId="0" applyNumberFormat="1" applyFill="1" applyBorder="1" applyAlignment="1" applyProtection="1">
      <alignment/>
      <protection locked="0"/>
    </xf>
    <xf numFmtId="167" fontId="51" fillId="33" borderId="19" xfId="0" applyNumberFormat="1" applyFont="1" applyFill="1" applyBorder="1" applyAlignment="1" applyProtection="1">
      <alignment/>
      <protection locked="0"/>
    </xf>
    <xf numFmtId="167" fontId="51" fillId="0" borderId="20" xfId="0" applyNumberFormat="1" applyFont="1" applyFill="1" applyBorder="1" applyAlignment="1" applyProtection="1">
      <alignment/>
      <protection locked="0"/>
    </xf>
    <xf numFmtId="167" fontId="51" fillId="0" borderId="20" xfId="0" applyNumberFormat="1" applyFont="1" applyBorder="1" applyAlignment="1" applyProtection="1">
      <alignment/>
      <protection locked="0"/>
    </xf>
    <xf numFmtId="49" fontId="54" fillId="35" borderId="21" xfId="0" applyNumberFormat="1" applyFont="1" applyFill="1" applyBorder="1" applyAlignment="1" applyProtection="1">
      <alignment horizontal="center" vertical="center"/>
      <protection locked="0"/>
    </xf>
    <xf numFmtId="49" fontId="54" fillId="35" borderId="22" xfId="0" applyNumberFormat="1" applyFont="1" applyFill="1" applyBorder="1" applyAlignment="1" applyProtection="1">
      <alignment horizontal="center" vertical="center"/>
      <protection locked="0"/>
    </xf>
    <xf numFmtId="167" fontId="55" fillId="35" borderId="23" xfId="0" applyNumberFormat="1" applyFont="1" applyFill="1" applyBorder="1" applyAlignment="1" applyProtection="1">
      <alignment horizontal="center" vertical="center"/>
      <protection locked="0"/>
    </xf>
    <xf numFmtId="167" fontId="56" fillId="35" borderId="24" xfId="0" applyNumberFormat="1" applyFont="1" applyFill="1" applyBorder="1" applyAlignment="1" applyProtection="1">
      <alignment horizontal="center" vertical="center"/>
      <protection locked="0"/>
    </xf>
    <xf numFmtId="49" fontId="57" fillId="37" borderId="25" xfId="53" applyNumberFormat="1" applyFont="1" applyFill="1" applyBorder="1" applyAlignment="1" applyProtection="1">
      <alignment vertical="center"/>
      <protection/>
    </xf>
    <xf numFmtId="0" fontId="0" fillId="37" borderId="12" xfId="0" applyFill="1" applyBorder="1" applyAlignment="1">
      <alignment/>
    </xf>
    <xf numFmtId="0" fontId="58" fillId="35" borderId="13" xfId="0" applyFont="1" applyFill="1" applyBorder="1" applyAlignment="1">
      <alignment/>
    </xf>
    <xf numFmtId="167" fontId="55" fillId="37" borderId="26" xfId="0" applyNumberFormat="1" applyFont="1" applyFill="1" applyBorder="1" applyAlignment="1" applyProtection="1">
      <alignment horizontal="center" vertical="center"/>
      <protection locked="0"/>
    </xf>
    <xf numFmtId="49" fontId="54" fillId="38" borderId="21" xfId="0" applyNumberFormat="1" applyFont="1" applyFill="1" applyBorder="1" applyAlignment="1" applyProtection="1">
      <alignment horizontal="center" vertical="center"/>
      <protection locked="0"/>
    </xf>
    <xf numFmtId="49" fontId="54" fillId="38" borderId="27" xfId="0" applyNumberFormat="1" applyFont="1" applyFill="1" applyBorder="1" applyAlignment="1" applyProtection="1">
      <alignment horizontal="center" vertical="center"/>
      <protection locked="0"/>
    </xf>
    <xf numFmtId="167" fontId="55" fillId="37" borderId="23" xfId="0" applyNumberFormat="1" applyFont="1" applyFill="1" applyBorder="1" applyAlignment="1" applyProtection="1">
      <alignment horizontal="center" vertical="center"/>
      <protection locked="0"/>
    </xf>
    <xf numFmtId="167" fontId="56" fillId="37" borderId="23" xfId="0" applyNumberFormat="1" applyFont="1" applyFill="1" applyBorder="1" applyAlignment="1" applyProtection="1">
      <alignment horizontal="center" vertical="center"/>
      <protection locked="0"/>
    </xf>
    <xf numFmtId="0" fontId="59" fillId="39" borderId="28" xfId="0" applyFont="1" applyFill="1" applyBorder="1" applyAlignment="1" applyProtection="1">
      <alignment horizontal="center" vertical="center"/>
      <protection locked="0"/>
    </xf>
    <xf numFmtId="0" fontId="60" fillId="39" borderId="29" xfId="0" applyFont="1" applyFill="1" applyBorder="1" applyAlignment="1" applyProtection="1">
      <alignment horizontal="center" vertical="center"/>
      <protection locked="0"/>
    </xf>
    <xf numFmtId="0" fontId="60" fillId="39" borderId="30" xfId="0" applyFont="1" applyFill="1" applyBorder="1" applyAlignment="1" applyProtection="1">
      <alignment horizontal="center" vertical="center"/>
      <protection locked="0"/>
    </xf>
    <xf numFmtId="0" fontId="60" fillId="39" borderId="31" xfId="0" applyFont="1" applyFill="1" applyBorder="1" applyAlignment="1" applyProtection="1">
      <alignment horizontal="center" vertical="center"/>
      <protection locked="0"/>
    </xf>
    <xf numFmtId="0" fontId="60" fillId="39" borderId="0" xfId="0" applyFont="1" applyFill="1" applyBorder="1" applyAlignment="1" applyProtection="1">
      <alignment horizontal="center" vertical="center"/>
      <protection locked="0"/>
    </xf>
    <xf numFmtId="0" fontId="60" fillId="39" borderId="10" xfId="0" applyFont="1" applyFill="1" applyBorder="1" applyAlignment="1" applyProtection="1">
      <alignment horizontal="center" vertical="center"/>
      <protection locked="0"/>
    </xf>
    <xf numFmtId="0" fontId="60" fillId="39" borderId="32" xfId="0" applyFont="1" applyFill="1" applyBorder="1" applyAlignment="1" applyProtection="1">
      <alignment horizontal="center" vertical="center"/>
      <protection locked="0"/>
    </xf>
    <xf numFmtId="0" fontId="60" fillId="39" borderId="33" xfId="0" applyFont="1" applyFill="1" applyBorder="1" applyAlignment="1" applyProtection="1">
      <alignment horizontal="center" vertical="center"/>
      <protection locked="0"/>
    </xf>
    <xf numFmtId="0" fontId="60" fillId="39" borderId="3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ansaa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1"/>
  <sheetViews>
    <sheetView tabSelected="1" zoomScale="57" zoomScaleNormal="57" workbookViewId="0" topLeftCell="A1">
      <selection activeCell="A7" sqref="A7"/>
    </sheetView>
  </sheetViews>
  <sheetFormatPr defaultColWidth="0" defaultRowHeight="0" customHeight="1" zeroHeight="1"/>
  <cols>
    <col min="1" max="1" width="2.00390625" style="7" customWidth="1"/>
    <col min="2" max="2" width="49.140625" style="0" customWidth="1"/>
    <col min="3" max="3" width="36.28125" style="0" customWidth="1"/>
    <col min="4" max="4" width="37.00390625" style="0" customWidth="1"/>
    <col min="5" max="5" width="36.140625" style="0" customWidth="1"/>
    <col min="6" max="6" width="26.8515625" style="0" customWidth="1"/>
    <col min="7" max="7" width="28.140625" style="0" customWidth="1"/>
    <col min="8" max="8" width="29.00390625" style="0" customWidth="1"/>
    <col min="9" max="9" width="27.421875" style="0" customWidth="1"/>
    <col min="10" max="10" width="26.421875" style="0" customWidth="1"/>
    <col min="11" max="11" width="32.28125" style="0" customWidth="1"/>
    <col min="12" max="12" width="12.7109375" style="0" hidden="1" customWidth="1"/>
    <col min="13" max="14" width="12.7109375" style="1" hidden="1" customWidth="1"/>
    <col min="15" max="96" width="12.7109375" style="0" hidden="1" customWidth="1"/>
    <col min="97" max="16384" width="0.9921875" style="0" hidden="1" customWidth="1"/>
  </cols>
  <sheetData>
    <row r="1" spans="1:11" s="23" customFormat="1" ht="134.25" customHeight="1">
      <c r="A1" s="22"/>
      <c r="B1" s="40" t="s">
        <v>42</v>
      </c>
      <c r="C1" s="41"/>
      <c r="D1" s="41"/>
      <c r="E1" s="41"/>
      <c r="F1" s="41"/>
      <c r="G1" s="41"/>
      <c r="H1" s="41"/>
      <c r="I1" s="41"/>
      <c r="J1" s="41"/>
      <c r="K1" s="42"/>
    </row>
    <row r="2" spans="1:14" s="5" customFormat="1" ht="109.5" customHeight="1" hidden="1" thickBot="1">
      <c r="A2" s="7"/>
      <c r="B2" s="43"/>
      <c r="C2" s="44"/>
      <c r="D2" s="44"/>
      <c r="E2" s="44"/>
      <c r="F2" s="44"/>
      <c r="G2" s="44"/>
      <c r="H2" s="44"/>
      <c r="I2" s="44"/>
      <c r="J2" s="44"/>
      <c r="K2" s="45"/>
      <c r="L2" s="6"/>
      <c r="M2" s="4"/>
      <c r="N2" s="4"/>
    </row>
    <row r="3" spans="1:14" s="5" customFormat="1" ht="116.25" customHeight="1" hidden="1" thickBot="1">
      <c r="A3" s="7"/>
      <c r="B3" s="46"/>
      <c r="C3" s="47"/>
      <c r="D3" s="47"/>
      <c r="E3" s="47"/>
      <c r="F3" s="47"/>
      <c r="G3" s="47"/>
      <c r="H3" s="47"/>
      <c r="I3" s="47"/>
      <c r="J3" s="47"/>
      <c r="K3" s="48"/>
      <c r="L3" s="6"/>
      <c r="M3" s="4"/>
      <c r="N3" s="4"/>
    </row>
    <row r="4" spans="1:14" s="21" customFormat="1" ht="177.75" customHeight="1" thickBot="1">
      <c r="A4" s="18"/>
      <c r="B4" s="37" t="s">
        <v>10</v>
      </c>
      <c r="C4" s="36" t="s">
        <v>26</v>
      </c>
      <c r="D4" s="28" t="s">
        <v>27</v>
      </c>
      <c r="E4" s="36" t="s">
        <v>11</v>
      </c>
      <c r="F4" s="28" t="s">
        <v>2</v>
      </c>
      <c r="G4" s="28" t="s">
        <v>14</v>
      </c>
      <c r="H4" s="28" t="s">
        <v>16</v>
      </c>
      <c r="I4" s="28" t="s">
        <v>35</v>
      </c>
      <c r="J4" s="28" t="s">
        <v>13</v>
      </c>
      <c r="K4" s="29" t="s">
        <v>5</v>
      </c>
      <c r="L4" s="19"/>
      <c r="M4" s="20"/>
      <c r="N4" s="20"/>
    </row>
    <row r="5" spans="1:14" s="27" customFormat="1" ht="239.25" customHeight="1" thickBot="1" thickTop="1">
      <c r="A5" s="24"/>
      <c r="B5" s="35" t="s">
        <v>0</v>
      </c>
      <c r="C5" s="38" t="s">
        <v>28</v>
      </c>
      <c r="D5" s="30" t="str">
        <f>IF(C5="2011-2012","2012-2013",IF(C5="2012-2013","2013-2014","2014-2015"))</f>
        <v>2013-2014</v>
      </c>
      <c r="E5" s="39">
        <v>250000</v>
      </c>
      <c r="F5" s="30">
        <f>VLOOKUP(B5,AY80:BG91,5,0)</f>
        <v>5000</v>
      </c>
      <c r="G5" s="30">
        <f>VLOOKUP(B5,AY80:BG91,9,0)</f>
        <v>0</v>
      </c>
      <c r="H5" s="30">
        <f>VLOOKUP(B5,C59:G71,5,0)</f>
        <v>0</v>
      </c>
      <c r="I5" s="30">
        <f>VLOOKUP(B5,AY80:BK91,13,0)</f>
        <v>0</v>
      </c>
      <c r="J5" s="30">
        <f>(F5+G5-H5-I5)*3/100</f>
        <v>150</v>
      </c>
      <c r="K5" s="31">
        <f>ROUND(SUM(F5+G5-H5+J5-I5),-1)</f>
        <v>5150</v>
      </c>
      <c r="L5" s="25"/>
      <c r="M5" s="26"/>
      <c r="N5" s="26"/>
    </row>
    <row r="6" spans="1:14" s="17" customFormat="1" ht="51.75" customHeight="1" thickBot="1" thickTop="1">
      <c r="A6" s="10"/>
      <c r="B6" s="11"/>
      <c r="C6" s="12"/>
      <c r="D6" s="12"/>
      <c r="E6" s="12"/>
      <c r="F6" s="12"/>
      <c r="G6" s="12"/>
      <c r="H6" s="12"/>
      <c r="I6" s="12"/>
      <c r="J6" s="13"/>
      <c r="K6" s="14" t="s">
        <v>15</v>
      </c>
      <c r="L6" s="15"/>
      <c r="M6" s="16"/>
      <c r="N6" s="16"/>
    </row>
    <row r="7" spans="1:14" s="17" customFormat="1" ht="50.25" customHeight="1" thickBot="1" thickTop="1">
      <c r="A7" s="10"/>
      <c r="B7" s="33"/>
      <c r="C7" s="34" t="s">
        <v>41</v>
      </c>
      <c r="D7" s="34"/>
      <c r="E7" s="34"/>
      <c r="F7" s="12"/>
      <c r="G7" s="12"/>
      <c r="H7" s="12"/>
      <c r="I7" s="12"/>
      <c r="J7" s="13"/>
      <c r="K7" s="32" t="s">
        <v>40</v>
      </c>
      <c r="L7" s="15"/>
      <c r="M7" s="16"/>
      <c r="N7" s="16"/>
    </row>
    <row r="8" spans="2:14" ht="28.5" customHeight="1" hidden="1" thickTop="1">
      <c r="B8" s="9"/>
      <c r="C8" s="9"/>
      <c r="D8" s="9"/>
      <c r="E8" s="9" t="str">
        <f>IF(AND(E5&lt;500000,F5&gt;2000),"2000",F5)</f>
        <v>2000</v>
      </c>
      <c r="F8" s="9"/>
      <c r="G8" s="9"/>
      <c r="I8" s="9"/>
      <c r="J8" s="9"/>
      <c r="K8" s="9"/>
      <c r="M8"/>
      <c r="N8"/>
    </row>
    <row r="9" spans="6:14" ht="28.5" customHeight="1" hidden="1">
      <c r="F9" t="str">
        <f>IF(AND(E5&lt;=500000,F5&gt;=2000),"2000",IF(E5&gt;500000,"0",F5))</f>
        <v>2000</v>
      </c>
      <c r="M9"/>
      <c r="N9"/>
    </row>
    <row r="10" spans="13:14" ht="28.5" customHeight="1" hidden="1">
      <c r="M10"/>
      <c r="N10"/>
    </row>
    <row r="11" spans="1:58" s="1" customFormat="1" ht="28.5" customHeight="1" hidden="1">
      <c r="A11" s="7"/>
      <c r="B11" s="1">
        <f>IF(E5&gt;100000000,F5*10/100,IF(E5&gt;10000000,F5*5/100,0))</f>
        <v>0</v>
      </c>
      <c r="AY11" s="3" t="s">
        <v>0</v>
      </c>
      <c r="AZ11" s="1">
        <v>10</v>
      </c>
      <c r="BA11" s="1">
        <f>ROUND(IF(E5&gt;800000,ROUND(E5-800000,-1)*0.3+92000,IF(E5&gt;500000,ROUND(E5-500000,-1)*0.2+32000,IF(E5&gt;180000,ROUND(E5-180000,-1)*0.1))),0)</f>
        <v>7000</v>
      </c>
      <c r="BB11" s="1">
        <v>0</v>
      </c>
      <c r="BC11" s="1">
        <v>1</v>
      </c>
      <c r="BD11" s="1" t="s">
        <v>17</v>
      </c>
      <c r="BE11" s="1">
        <v>0</v>
      </c>
      <c r="BF11" s="1" t="s">
        <v>20</v>
      </c>
    </row>
    <row r="12" spans="1:58" s="1" customFormat="1" ht="28.5" customHeight="1" hidden="1">
      <c r="A12" s="7"/>
      <c r="E12" s="1">
        <v>10000000</v>
      </c>
      <c r="F12" s="1">
        <f>E12*30/100</f>
        <v>3000000</v>
      </c>
      <c r="H12" s="1">
        <f>F12</f>
        <v>3000000</v>
      </c>
      <c r="AY12" s="3" t="s">
        <v>1</v>
      </c>
      <c r="AZ12" s="1">
        <v>20</v>
      </c>
      <c r="BA12" s="1">
        <f>ROUND(IF(E5&gt;800000,ROUND(E5-800000,-1)*0.3+91000,IF(E5&gt;500000,ROUND(E5-500000,-1)*0.2+31000,IF(E5&gt;190000,ROUND(E5-190000,-1)*0.1))),0)</f>
        <v>6000</v>
      </c>
      <c r="BB12" s="1">
        <v>0</v>
      </c>
      <c r="BC12" s="1">
        <v>1</v>
      </c>
      <c r="BD12" s="1" t="s">
        <v>18</v>
      </c>
      <c r="BE12" s="1">
        <v>0</v>
      </c>
      <c r="BF12" s="1" t="s">
        <v>21</v>
      </c>
    </row>
    <row r="13" spans="5:58" ht="28.5" customHeight="1" hidden="1">
      <c r="E13" s="8">
        <f>E5</f>
        <v>250000</v>
      </c>
      <c r="F13">
        <f>E13*30/100</f>
        <v>75000</v>
      </c>
      <c r="G13">
        <f>F13*5/100</f>
        <v>3750</v>
      </c>
      <c r="H13">
        <f>F13+G13</f>
        <v>78750</v>
      </c>
      <c r="AY13" s="2" t="s">
        <v>3</v>
      </c>
      <c r="AZ13">
        <v>20</v>
      </c>
      <c r="BA13">
        <f>ROUND(IF(E5&gt;800000,ROUND(E5-800000,-1)*0.3+86000,IF(E5&gt;500000,ROUND(E5-500000,-1)*0.2+25000,IF(E5&gt;250000,ROUND(E5-250000,-1)*0.1))),0)</f>
        <v>0</v>
      </c>
      <c r="BB13">
        <v>0</v>
      </c>
      <c r="BC13" s="1">
        <v>1</v>
      </c>
      <c r="BD13" t="s">
        <v>19</v>
      </c>
      <c r="BE13">
        <v>0</v>
      </c>
      <c r="BF13" t="s">
        <v>22</v>
      </c>
    </row>
    <row r="14" spans="5:58" ht="28.5" customHeight="1" hidden="1">
      <c r="E14" t="str">
        <f>IF(E13-E12&gt;0,E13-E12,"0")</f>
        <v>0</v>
      </c>
      <c r="H14" t="str">
        <f>IF(H13-H12&gt;0,H13-H12,"0")</f>
        <v>0</v>
      </c>
      <c r="AY14" s="2" t="s">
        <v>4</v>
      </c>
      <c r="AZ14">
        <v>20</v>
      </c>
      <c r="BA14">
        <f>ROUND(IF(E5&gt;800000,ROUND(E5-800000,-1)*0.3+60000,IF(E5&gt;500000,ROUND(E5-500000,-1)*0.2,)),0)</f>
        <v>0</v>
      </c>
      <c r="BB14">
        <v>0</v>
      </c>
      <c r="BC14" s="1">
        <v>1</v>
      </c>
      <c r="BD14" t="s">
        <v>23</v>
      </c>
      <c r="BE14">
        <v>0</v>
      </c>
      <c r="BF14" t="s">
        <v>24</v>
      </c>
    </row>
    <row r="15" spans="8:55" ht="28.5" customHeight="1" hidden="1">
      <c r="H15" t="str">
        <f>IF(H14-E14&gt;0,H14-E14,"0")</f>
        <v>0</v>
      </c>
      <c r="AY15" s="2" t="s">
        <v>36</v>
      </c>
      <c r="AZ15">
        <v>20</v>
      </c>
      <c r="BA15">
        <f>ROUND(IF(E5&gt;800000,ROUND(E5-800000,-1)*0.3+92000,IF(E5&gt;500000,ROUND(E5-500000,-1)*0.2+32000,IF(E5&gt;180000,ROUND(E5-180000,-1)*0.1))),0)</f>
        <v>7000</v>
      </c>
      <c r="BC15" s="1"/>
    </row>
    <row r="16" spans="51:55" ht="28.5" customHeight="1" hidden="1">
      <c r="AY16" s="2" t="s">
        <v>37</v>
      </c>
      <c r="AZ16">
        <v>20</v>
      </c>
      <c r="BA16">
        <f>ROUND(IF(E5&gt;800000,ROUND(E5-800000,-1)*0.3+92000,IF(E5&gt;500000,ROUND(E5-500000,-1)*0.2+32000,IF(E5&gt;180000,ROUND(E5-180000,-1)*0.1))),0)</f>
        <v>7000</v>
      </c>
      <c r="BC16" s="1"/>
    </row>
    <row r="17" spans="51:58" ht="28.5" customHeight="1" hidden="1">
      <c r="AY17" s="2" t="s">
        <v>6</v>
      </c>
      <c r="AZ17">
        <v>20</v>
      </c>
      <c r="BA17">
        <f>ROUND(IF(E5&gt;0,ROUND(E5-0,-1)*0.3),0)</f>
        <v>75000</v>
      </c>
      <c r="BB17">
        <f>IF(E5&gt;10000000,(F5)*5/100,0)</f>
        <v>0</v>
      </c>
      <c r="BC17" s="1">
        <v>0</v>
      </c>
      <c r="BD17">
        <f>IF(BC17&gt;0,"IN THIS, THERE IS NO ROYALTI INCOME","")</f>
      </c>
      <c r="BE17">
        <f>AZ63</f>
        <v>0</v>
      </c>
      <c r="BF17">
        <f>IF(BE21&lt;0,".","")</f>
      </c>
    </row>
    <row r="18" spans="5:58" ht="28.5" customHeight="1" hidden="1">
      <c r="E18">
        <v>100000000</v>
      </c>
      <c r="F18">
        <f>E18*30/100</f>
        <v>30000000</v>
      </c>
      <c r="G18">
        <f>F18*5/100</f>
        <v>1500000</v>
      </c>
      <c r="H18">
        <f>F18+G18</f>
        <v>31500000</v>
      </c>
      <c r="J18" t="str">
        <f>IF(E5&gt;100000000,H22,IF(E5&gt;10000000,H15,"0"))</f>
        <v>0</v>
      </c>
      <c r="AY18" s="2" t="s">
        <v>12</v>
      </c>
      <c r="AZ18">
        <v>20</v>
      </c>
      <c r="BA18">
        <f>ROUND(IF(E5&gt;0,ROUND(E5-0,-1)*0.4),0)</f>
        <v>100000</v>
      </c>
      <c r="BB18">
        <f>IF(E5&gt;10000000,(F5)*2/100,0)</f>
        <v>0</v>
      </c>
      <c r="BC18" s="1">
        <v>1</v>
      </c>
      <c r="BD18" t="s">
        <v>25</v>
      </c>
      <c r="BE18">
        <f>BA63</f>
        <v>0</v>
      </c>
      <c r="BF18">
        <f>IF(BE22&lt;0,".","")</f>
      </c>
    </row>
    <row r="19" spans="5:58" ht="28.5" customHeight="1" hidden="1">
      <c r="E19" s="8">
        <f>E5</f>
        <v>250000</v>
      </c>
      <c r="F19">
        <f>E19*30/100</f>
        <v>75000</v>
      </c>
      <c r="G19">
        <f>F19*10/100</f>
        <v>7500</v>
      </c>
      <c r="H19">
        <f>F19+G19</f>
        <v>82500</v>
      </c>
      <c r="AY19" s="2" t="s">
        <v>7</v>
      </c>
      <c r="AZ19">
        <v>20</v>
      </c>
      <c r="BA19">
        <f>ROUND(IF(E5&gt;0,ROUND(E5-0,-1)*0.3),0)</f>
        <v>75000</v>
      </c>
      <c r="BB19">
        <v>0</v>
      </c>
      <c r="BC19" s="1">
        <v>0</v>
      </c>
      <c r="BD19">
        <f>IF(BC19&gt;0,"IN THIS, THERE IS NO ROYALTI INCOME","")</f>
      </c>
      <c r="BE19">
        <v>0</v>
      </c>
      <c r="BF19">
        <f>IF(BE19&gt;0,"IN THIS, THERE IS NO ROYALTI INCOME","")</f>
      </c>
    </row>
    <row r="20" spans="5:55" ht="28.5" customHeight="1" hidden="1">
      <c r="E20" s="8"/>
      <c r="AY20" s="2" t="s">
        <v>38</v>
      </c>
      <c r="AZ20">
        <v>20</v>
      </c>
      <c r="BA20">
        <f>ROUND(IF(E5&gt;0,ROUND(E5-0,-1)*0.3),0)</f>
        <v>75000</v>
      </c>
      <c r="BC20" s="1"/>
    </row>
    <row r="21" spans="5:58" ht="28.5" customHeight="1" hidden="1">
      <c r="E21" t="str">
        <f>IF(E19-E18&gt;0,E19-E18,"0")</f>
        <v>0</v>
      </c>
      <c r="H21" t="str">
        <f>IF(H19-H18&gt;0,H19-H18,"0")</f>
        <v>0</v>
      </c>
      <c r="AY21" s="2" t="s">
        <v>8</v>
      </c>
      <c r="AZ21">
        <v>20</v>
      </c>
      <c r="BA21">
        <f>ROUND(IF(E5&gt;20000,ROUND(E5-20000,-1)*0.3+3000,IF(E5&gt;10000,ROUND(E5-10000,-1)*0.2+1000,IF(E5&gt;0,ROUND(E5,-1)*0.1))),0)</f>
        <v>72000</v>
      </c>
      <c r="BB21">
        <v>0</v>
      </c>
      <c r="BC21" s="1">
        <v>0</v>
      </c>
      <c r="BD21">
        <f>IF(BC21&gt;0,"IN THIS, THERE IS NO ROYALTI INCOME","")</f>
      </c>
      <c r="BE21">
        <v>0</v>
      </c>
      <c r="BF21">
        <f>IF(BE21&gt;0,"IN THIS, THERE IS NO ROYALTI INCOME","")</f>
      </c>
    </row>
    <row r="22" spans="8:58" ht="28.5" customHeight="1" hidden="1">
      <c r="H22" t="str">
        <f>IF(H21-E21&gt;0,H21-E21,"0")</f>
        <v>0</v>
      </c>
      <c r="AY22" s="2" t="s">
        <v>9</v>
      </c>
      <c r="AZ22">
        <v>20</v>
      </c>
      <c r="BA22">
        <f>ROUND(IF(E5&gt;0,ROUND(E5-0,-1)*0.3),0)</f>
        <v>75000</v>
      </c>
      <c r="BB22">
        <v>0</v>
      </c>
      <c r="BC22" s="1">
        <v>0</v>
      </c>
      <c r="BD22">
        <f>IF(BC22&gt;0,"IN THIS, THERE IS NO ROYALTI INCOME","")</f>
      </c>
      <c r="BE22">
        <v>0</v>
      </c>
      <c r="BF22">
        <f>IF(BE22&gt;0,"IN THIS, THERE IS NO ROYALTI INCOME","")</f>
      </c>
    </row>
    <row r="23" ht="28.5" customHeight="1" hidden="1">
      <c r="E23" s="8"/>
    </row>
    <row r="24" ht="28.5" customHeight="1" hidden="1">
      <c r="E24" s="8"/>
    </row>
    <row r="25" ht="28.5" customHeight="1" hidden="1">
      <c r="E25" s="8"/>
    </row>
    <row r="26" spans="5:10" ht="28.5" customHeight="1" hidden="1">
      <c r="E26" s="1">
        <v>10000000</v>
      </c>
      <c r="F26" s="1">
        <f>E26*40/100</f>
        <v>4000000</v>
      </c>
      <c r="G26" s="1"/>
      <c r="H26" s="1">
        <f>F26</f>
        <v>4000000</v>
      </c>
      <c r="I26" s="1"/>
      <c r="J26" s="1"/>
    </row>
    <row r="27" spans="5:8" ht="28.5" customHeight="1" hidden="1">
      <c r="E27" s="8">
        <f>E5</f>
        <v>250000</v>
      </c>
      <c r="F27">
        <f>E27*40/100</f>
        <v>100000</v>
      </c>
      <c r="G27">
        <f>F27*2/100</f>
        <v>2000</v>
      </c>
      <c r="H27">
        <f>F27+G27</f>
        <v>102000</v>
      </c>
    </row>
    <row r="28" spans="5:8" ht="28.5" customHeight="1" hidden="1">
      <c r="E28" t="str">
        <f>IF(E27-E26&gt;0,E27-E26,"0")</f>
        <v>0</v>
      </c>
      <c r="H28" t="str">
        <f>IF(H27-H26&gt;0,H27-H26,"0")</f>
        <v>0</v>
      </c>
    </row>
    <row r="29" ht="28.5" customHeight="1" hidden="1">
      <c r="H29" t="str">
        <f>IF(H28-E28&gt;0,H28-E28,"0")</f>
        <v>0</v>
      </c>
    </row>
    <row r="30" ht="28.5" customHeight="1" hidden="1"/>
    <row r="31" spans="5:10" ht="28.5" customHeight="1" hidden="1">
      <c r="E31">
        <v>100000000</v>
      </c>
      <c r="F31">
        <f>E31*40/100</f>
        <v>40000000</v>
      </c>
      <c r="G31">
        <f>F31*2/100</f>
        <v>800000</v>
      </c>
      <c r="H31">
        <f>F31+G31</f>
        <v>40800000</v>
      </c>
      <c r="J31" t="str">
        <f>IF(E5&gt;100000000,H34,IF(E5&gt;10000000,H29,"0"))</f>
        <v>0</v>
      </c>
    </row>
    <row r="32" spans="5:8" ht="28.5" customHeight="1" hidden="1">
      <c r="E32" s="8">
        <f>E5</f>
        <v>250000</v>
      </c>
      <c r="F32">
        <f>E32*40/100</f>
        <v>100000</v>
      </c>
      <c r="G32">
        <f>F32*5/100</f>
        <v>5000</v>
      </c>
      <c r="H32">
        <f>F32+G32</f>
        <v>105000</v>
      </c>
    </row>
    <row r="33" spans="5:8" ht="28.5" customHeight="1" hidden="1">
      <c r="E33" t="str">
        <f>IF(E32-E31&gt;0,E32-E31,"0")</f>
        <v>0</v>
      </c>
      <c r="H33" t="str">
        <f>IF(H32-H31&gt;0,H32-H31,"0")</f>
        <v>0</v>
      </c>
    </row>
    <row r="34" ht="28.5" customHeight="1" hidden="1">
      <c r="H34" t="str">
        <f>IF(H33-E33&gt;0,H33-E33,"0")</f>
        <v>0</v>
      </c>
    </row>
    <row r="35" ht="28.5" customHeight="1" hidden="1"/>
    <row r="36" ht="28.5" customHeight="1" hidden="1"/>
    <row r="37" ht="28.5" customHeight="1" hidden="1"/>
    <row r="38" ht="28.5" customHeight="1" hidden="1"/>
    <row r="39" spans="4:8" ht="28.5" customHeight="1" hidden="1">
      <c r="D39" s="49" t="s">
        <v>0</v>
      </c>
      <c r="E39" s="1">
        <v>10000000</v>
      </c>
      <c r="F39" s="1">
        <v>2830000</v>
      </c>
      <c r="G39" s="1"/>
      <c r="H39" s="1">
        <f>F39</f>
        <v>2830000</v>
      </c>
    </row>
    <row r="40" spans="4:8" ht="28.5" customHeight="1" hidden="1">
      <c r="D40" s="49"/>
      <c r="E40" s="8">
        <f>E5</f>
        <v>250000</v>
      </c>
      <c r="F40">
        <f>F5</f>
        <v>5000</v>
      </c>
      <c r="G40">
        <f>F40*10/100</f>
        <v>500</v>
      </c>
      <c r="H40">
        <f>F40+G40</f>
        <v>5500</v>
      </c>
    </row>
    <row r="41" spans="4:8" ht="28.5" customHeight="1" hidden="1">
      <c r="D41" s="49"/>
      <c r="E41" t="str">
        <f>IF(E40-E39&gt;0,E40-E39,"0")</f>
        <v>0</v>
      </c>
      <c r="H41" t="str">
        <f>IF(H40-H39&gt;0,H40-H39,"0")</f>
        <v>0</v>
      </c>
    </row>
    <row r="42" ht="28.5" customHeight="1" hidden="1">
      <c r="H42" t="str">
        <f>IF(H41-E41&gt;0,H41-E41,"0")</f>
        <v>0</v>
      </c>
    </row>
    <row r="43" ht="28.5" customHeight="1" hidden="1"/>
    <row r="44" spans="4:8" ht="28.5" customHeight="1" hidden="1">
      <c r="D44" s="49" t="s">
        <v>3</v>
      </c>
      <c r="E44" s="1">
        <v>10000000</v>
      </c>
      <c r="F44" s="1">
        <v>2825000</v>
      </c>
      <c r="G44" s="1"/>
      <c r="H44" s="1">
        <f>F44</f>
        <v>2825000</v>
      </c>
    </row>
    <row r="45" spans="4:8" ht="28.5" customHeight="1" hidden="1">
      <c r="D45" s="49"/>
      <c r="E45" s="8">
        <f>E5</f>
        <v>250000</v>
      </c>
      <c r="F45">
        <f>F5</f>
        <v>5000</v>
      </c>
      <c r="G45">
        <f>F45*10/100</f>
        <v>500</v>
      </c>
      <c r="H45">
        <f>F45+G45</f>
        <v>5500</v>
      </c>
    </row>
    <row r="46" spans="4:8" ht="28.5" customHeight="1" hidden="1">
      <c r="D46" s="49"/>
      <c r="E46" t="str">
        <f>IF(E45-E44&gt;0,E45-E44,"0")</f>
        <v>0</v>
      </c>
      <c r="H46" t="str">
        <f>IF(H45-H44&gt;0,H45-H44,"0")</f>
        <v>0</v>
      </c>
    </row>
    <row r="47" spans="4:8" ht="28.5" customHeight="1" hidden="1">
      <c r="D47" s="49"/>
      <c r="H47" t="str">
        <f>IF(H46-E46&gt;0,H46-E46,"0")</f>
        <v>0</v>
      </c>
    </row>
    <row r="48" ht="28.5" customHeight="1" hidden="1"/>
    <row r="49" spans="4:8" ht="28.5" customHeight="1" hidden="1">
      <c r="D49" s="49" t="s">
        <v>4</v>
      </c>
      <c r="E49" s="1">
        <v>10000000</v>
      </c>
      <c r="F49" s="1">
        <v>2800000</v>
      </c>
      <c r="G49" s="1"/>
      <c r="H49" s="1">
        <f>F49</f>
        <v>2800000</v>
      </c>
    </row>
    <row r="50" spans="4:8" ht="28.5" customHeight="1" hidden="1">
      <c r="D50" s="49"/>
      <c r="E50" s="8">
        <f>E5</f>
        <v>250000</v>
      </c>
      <c r="F50">
        <f>F5</f>
        <v>5000</v>
      </c>
      <c r="G50">
        <f>F50*10/100</f>
        <v>500</v>
      </c>
      <c r="H50">
        <f>F50+G50</f>
        <v>5500</v>
      </c>
    </row>
    <row r="51" spans="4:8" ht="28.5" customHeight="1" hidden="1">
      <c r="D51" s="49"/>
      <c r="E51" t="str">
        <f>IF(E50-E49&gt;0,E50-E49,"0")</f>
        <v>0</v>
      </c>
      <c r="H51" t="str">
        <f>IF(H50-H49&gt;0,H50-H49,"0")</f>
        <v>0</v>
      </c>
    </row>
    <row r="52" spans="4:8" ht="28.5" customHeight="1" hidden="1">
      <c r="D52" s="49"/>
      <c r="H52" t="str">
        <f>IF(H51-E51&gt;0,H51-E51,"0")</f>
        <v>0</v>
      </c>
    </row>
    <row r="53" ht="28.5" customHeight="1" hidden="1"/>
    <row r="54" spans="5:8" ht="28.5" customHeight="1" hidden="1">
      <c r="E54" s="1">
        <v>10000000</v>
      </c>
      <c r="F54" s="1">
        <v>3000000</v>
      </c>
      <c r="G54" s="1"/>
      <c r="H54" s="1">
        <f>F54</f>
        <v>3000000</v>
      </c>
    </row>
    <row r="55" spans="5:8" ht="28.5" customHeight="1" hidden="1">
      <c r="E55" s="8">
        <f>E5</f>
        <v>250000</v>
      </c>
      <c r="F55">
        <f>E55*30/100</f>
        <v>75000</v>
      </c>
      <c r="G55">
        <f>F55*10/100</f>
        <v>7500</v>
      </c>
      <c r="H55">
        <f>F55+G55</f>
        <v>82500</v>
      </c>
    </row>
    <row r="56" spans="5:8" ht="28.5" customHeight="1" hidden="1">
      <c r="E56" t="str">
        <f>IF(E55-E54&gt;0,E55-E54,"0")</f>
        <v>0</v>
      </c>
      <c r="H56" t="str">
        <f>IF(H55-H54&gt;0,H55-H54,"0")</f>
        <v>0</v>
      </c>
    </row>
    <row r="57" ht="28.5" customHeight="1" hidden="1">
      <c r="H57" t="str">
        <f>IF(H56-E56&gt;0,H56-E56,"0")</f>
        <v>0</v>
      </c>
    </row>
    <row r="58" ht="28.5" customHeight="1" hidden="1"/>
    <row r="59" spans="4:6" ht="28.5" customHeight="1" hidden="1">
      <c r="D59" t="s">
        <v>30</v>
      </c>
      <c r="E59" t="s">
        <v>28</v>
      </c>
      <c r="F59" t="s">
        <v>29</v>
      </c>
    </row>
    <row r="60" spans="3:53" ht="28.5" customHeight="1" hidden="1">
      <c r="C60" s="2" t="s">
        <v>0</v>
      </c>
      <c r="D60">
        <v>0</v>
      </c>
      <c r="E60">
        <v>0</v>
      </c>
      <c r="F60" t="str">
        <f>H42</f>
        <v>0</v>
      </c>
      <c r="G60">
        <f>IF(C5="2011-2012",D60,IF(C5="2012-2013",E60,F60))</f>
        <v>0</v>
      </c>
      <c r="AZ60">
        <f>IF(E5&gt;10000000,(F5+G5),0)</f>
        <v>0</v>
      </c>
      <c r="BA60">
        <f>IF(E5&gt;10000000,(F5+G5),0)</f>
        <v>0</v>
      </c>
    </row>
    <row r="61" spans="3:53" ht="28.5" customHeight="1" hidden="1">
      <c r="C61" s="2" t="s">
        <v>1</v>
      </c>
      <c r="D61">
        <v>0</v>
      </c>
      <c r="E61">
        <v>0</v>
      </c>
      <c r="F61" t="str">
        <f>H42</f>
        <v>0</v>
      </c>
      <c r="G61">
        <f>IF(C5="2011-2012",D61,IF(C5="2012-2013",E61,F61))</f>
        <v>0</v>
      </c>
      <c r="AZ61">
        <f>IF(E5&gt;10000000,(E5-10000000)*1+3000000,0)</f>
        <v>0</v>
      </c>
      <c r="BA61">
        <f>IF(E5&gt;10000000,(E5-10000000)*1+4000000,0)</f>
        <v>0</v>
      </c>
    </row>
    <row r="62" spans="3:53" ht="28.5" customHeight="1" hidden="1">
      <c r="C62" s="2" t="s">
        <v>3</v>
      </c>
      <c r="D62">
        <v>0</v>
      </c>
      <c r="E62">
        <v>0</v>
      </c>
      <c r="F62" t="str">
        <f>H47</f>
        <v>0</v>
      </c>
      <c r="G62">
        <f>IF(C5="2011-2012",D62,IF(C5="2012-2013",E62,F62))</f>
        <v>0</v>
      </c>
      <c r="AZ62">
        <f>MIN(AZ60:AZ61)</f>
        <v>0</v>
      </c>
      <c r="BA62">
        <f>MIN(BA60:BA61)</f>
        <v>0</v>
      </c>
    </row>
    <row r="63" spans="3:53" ht="28.5" customHeight="1" hidden="1">
      <c r="C63" s="2" t="s">
        <v>4</v>
      </c>
      <c r="D63">
        <v>0</v>
      </c>
      <c r="E63">
        <v>0</v>
      </c>
      <c r="F63" t="str">
        <f>H52</f>
        <v>0</v>
      </c>
      <c r="G63">
        <f>IF(C5="2011-2012",D63,IF(C5="2012-2013",E63,F63))</f>
        <v>0</v>
      </c>
      <c r="AZ63">
        <f>AZ60-AZ62</f>
        <v>0</v>
      </c>
      <c r="BA63">
        <f>BA60-BA62</f>
        <v>0</v>
      </c>
    </row>
    <row r="64" spans="3:7" ht="28.5" customHeight="1" hidden="1">
      <c r="C64" s="2" t="s">
        <v>36</v>
      </c>
      <c r="D64">
        <v>0</v>
      </c>
      <c r="E64">
        <v>0</v>
      </c>
      <c r="F64" t="str">
        <f>H42</f>
        <v>0</v>
      </c>
      <c r="G64">
        <f>IF(C5="2011-2012",D64,IF(C5="2012-2013",E64,F64))</f>
        <v>0</v>
      </c>
    </row>
    <row r="65" spans="1:7" ht="28.5" customHeight="1" hidden="1">
      <c r="A65" s="7" t="s">
        <v>39</v>
      </c>
      <c r="C65" s="2" t="s">
        <v>37</v>
      </c>
      <c r="D65">
        <v>0</v>
      </c>
      <c r="E65">
        <v>0</v>
      </c>
      <c r="F65" t="str">
        <f>F64</f>
        <v>0</v>
      </c>
      <c r="G65">
        <f>IF(C5="2011-2012",D65,IF(C5="2012-2013",E65,F65))</f>
        <v>0</v>
      </c>
    </row>
    <row r="66" spans="3:53" ht="28.5" customHeight="1" hidden="1">
      <c r="C66" s="2" t="s">
        <v>6</v>
      </c>
      <c r="D66">
        <f>I14</f>
        <v>0</v>
      </c>
      <c r="E66">
        <f>I14</f>
        <v>0</v>
      </c>
      <c r="F66" t="str">
        <f>J18</f>
        <v>0</v>
      </c>
      <c r="G66">
        <f>IF(C5="2011-2012",D66,IF(C5="2012-2013",E66,F66))</f>
        <v>0</v>
      </c>
      <c r="AY66" s="2" t="s">
        <v>0</v>
      </c>
      <c r="BA66">
        <f>ROUND(IF(E5&gt;1000000,ROUND(E5-1000000,-1)*0.3+130000,IF(E5&gt;500000,ROUND(E5-500000,-1)*0.2+30000,IF(E5&gt;200000,ROUND(E5-200000,-1)*0.1))),0)</f>
        <v>5000</v>
      </c>
    </row>
    <row r="67" spans="3:57" ht="28.5" customHeight="1" hidden="1">
      <c r="C67" s="2" t="s">
        <v>12</v>
      </c>
      <c r="D67" t="str">
        <f>H29</f>
        <v>0</v>
      </c>
      <c r="E67" t="str">
        <f>H29</f>
        <v>0</v>
      </c>
      <c r="F67" t="str">
        <f>J31</f>
        <v>0</v>
      </c>
      <c r="G67" t="str">
        <f>IF(C5="2011-2012",D67,IF(C5="2012-2013",E67,F67))</f>
        <v>0</v>
      </c>
      <c r="AY67" s="2" t="s">
        <v>1</v>
      </c>
      <c r="BA67">
        <f>ROUND(IF(E5&gt;1000000,ROUND(E5-1000000,-1)*0.3+130000,IF(E5&gt;500000,ROUND(E5-500000,-1)*0.2+30000,IF(E5&gt;200000,ROUND(E5-200000,-1)*0.1))),0)</f>
        <v>5000</v>
      </c>
      <c r="BD67" t="s">
        <v>33</v>
      </c>
      <c r="BE67">
        <v>25000</v>
      </c>
    </row>
    <row r="68" spans="3:57" ht="28.5" customHeight="1" hidden="1">
      <c r="C68" s="2" t="s">
        <v>7</v>
      </c>
      <c r="D68">
        <v>0</v>
      </c>
      <c r="E68">
        <v>0</v>
      </c>
      <c r="F68" t="str">
        <f>H57</f>
        <v>0</v>
      </c>
      <c r="G68">
        <f>IF(C5="2011-2012",D68,IF(C5="2012-2013",E68,F68))</f>
        <v>0</v>
      </c>
      <c r="AY68" s="2" t="s">
        <v>3</v>
      </c>
      <c r="BA68">
        <f>ROUND(IF(E5&gt;1000000,ROUND(E5-1000000,-1)*0.3+125000,IF(E5&gt;500000,ROUND(E5-500000,-1)*0.2+25000,IF(E5&gt;250000,ROUND(E5-250000,-1)*0.1))),0)</f>
        <v>0</v>
      </c>
      <c r="BD68" t="s">
        <v>31</v>
      </c>
      <c r="BE68">
        <v>100000</v>
      </c>
    </row>
    <row r="69" spans="3:51" ht="28.5" customHeight="1" hidden="1">
      <c r="C69" s="2" t="s">
        <v>38</v>
      </c>
      <c r="F69" t="str">
        <f>H57</f>
        <v>0</v>
      </c>
      <c r="G69">
        <f>IF(C5="2011-2012",D69,IF(C5="2012-2013",E69,F69))</f>
        <v>0</v>
      </c>
      <c r="AY69" s="2"/>
    </row>
    <row r="70" spans="3:56" ht="28.5" customHeight="1" hidden="1">
      <c r="C70" s="2" t="s">
        <v>8</v>
      </c>
      <c r="D70">
        <v>0</v>
      </c>
      <c r="E70">
        <v>0</v>
      </c>
      <c r="F70" t="str">
        <f>H57</f>
        <v>0</v>
      </c>
      <c r="G70">
        <f>IF(C5="2011-2012",D70,IF(C5="2012-2013",E70,F70))</f>
        <v>0</v>
      </c>
      <c r="AY70" s="2" t="s">
        <v>4</v>
      </c>
      <c r="BA70">
        <f>ROUND(IF(E5&gt;1000000,ROUND(E5-1000000,-1)*0.3+100000,IF(E5&gt;500000,ROUND(E5-500000,-1)*0.2,)),0)</f>
        <v>0</v>
      </c>
      <c r="BD70" t="s">
        <v>32</v>
      </c>
    </row>
    <row r="71" spans="3:51" ht="28.5" customHeight="1" hidden="1">
      <c r="C71" s="2" t="s">
        <v>9</v>
      </c>
      <c r="D71">
        <v>0</v>
      </c>
      <c r="E71">
        <v>0</v>
      </c>
      <c r="F71" t="str">
        <f>H57</f>
        <v>0</v>
      </c>
      <c r="G71">
        <f>IF(C5="2011-2012",D71,IF(C5="2012-2013",E71,F71))</f>
        <v>0</v>
      </c>
      <c r="AY71" s="2" t="s">
        <v>36</v>
      </c>
    </row>
    <row r="72" ht="28.5" customHeight="1" hidden="1">
      <c r="AY72" s="2"/>
    </row>
    <row r="73" ht="28.5" customHeight="1" hidden="1">
      <c r="AY73" s="2"/>
    </row>
    <row r="74" ht="28.5" customHeight="1" hidden="1">
      <c r="AY74" s="2"/>
    </row>
    <row r="75" ht="21.75" customHeight="1" hidden="1">
      <c r="AY75" s="2"/>
    </row>
    <row r="76" ht="21.75" customHeight="1" hidden="1"/>
    <row r="77" ht="21.75" customHeight="1" hidden="1"/>
    <row r="78" spans="52:60" ht="21.75" customHeight="1" hidden="1">
      <c r="AZ78" s="49" t="s">
        <v>2</v>
      </c>
      <c r="BA78" s="49"/>
      <c r="BB78" s="49"/>
      <c r="BC78" s="49"/>
      <c r="BD78" s="49" t="s">
        <v>14</v>
      </c>
      <c r="BE78" s="49"/>
      <c r="BF78" s="49"/>
      <c r="BG78" s="49"/>
      <c r="BH78" t="s">
        <v>35</v>
      </c>
    </row>
    <row r="79" spans="52:63" ht="21.75" customHeight="1" hidden="1">
      <c r="AZ79" t="s">
        <v>30</v>
      </c>
      <c r="BA79" t="s">
        <v>28</v>
      </c>
      <c r="BB79" t="s">
        <v>29</v>
      </c>
      <c r="BC79" t="s">
        <v>34</v>
      </c>
      <c r="BD79" t="s">
        <v>30</v>
      </c>
      <c r="BE79" t="s">
        <v>28</v>
      </c>
      <c r="BF79" t="s">
        <v>29</v>
      </c>
      <c r="BG79" t="s">
        <v>34</v>
      </c>
      <c r="BH79" t="s">
        <v>30</v>
      </c>
      <c r="BI79" t="s">
        <v>28</v>
      </c>
      <c r="BJ79" t="s">
        <v>29</v>
      </c>
      <c r="BK79" t="s">
        <v>34</v>
      </c>
    </row>
    <row r="80" spans="51:63" ht="21.75" customHeight="1" hidden="1">
      <c r="AY80" s="2" t="s">
        <v>0</v>
      </c>
      <c r="AZ80">
        <f>BA11</f>
        <v>7000</v>
      </c>
      <c r="BA80">
        <f>BA66</f>
        <v>5000</v>
      </c>
      <c r="BB80">
        <f>BA80</f>
        <v>5000</v>
      </c>
      <c r="BC80">
        <f>IF(C5="2011-2012",AZ80,IF(C5="2012-2013",BA80,BB80))</f>
        <v>5000</v>
      </c>
      <c r="BD80">
        <v>0</v>
      </c>
      <c r="BE80">
        <v>0</v>
      </c>
      <c r="BF80">
        <f>IF(E5&gt;10000000,(F5)*10/100,0)</f>
        <v>0</v>
      </c>
      <c r="BG80">
        <f>IF(C5="2011-2012",BD80,IF(C5="2012-2013",BE80,BF80))</f>
        <v>0</v>
      </c>
      <c r="BH80">
        <v>0</v>
      </c>
      <c r="BI80">
        <v>0</v>
      </c>
      <c r="BJ80" t="str">
        <f>IF(AND(E5&lt;=500000,F5&gt;=2000),"2000",IF(E5&gt;500000,"0",F5))</f>
        <v>2000</v>
      </c>
      <c r="BK80">
        <f>IF(C5="2011-2012",BH80,IF(C5="2012-2013",BI80,BJ80))</f>
        <v>0</v>
      </c>
    </row>
    <row r="81" spans="51:63" ht="21.75" customHeight="1" hidden="1">
      <c r="AY81" s="2" t="s">
        <v>1</v>
      </c>
      <c r="AZ81">
        <f>BA12</f>
        <v>6000</v>
      </c>
      <c r="BA81">
        <f>BA67</f>
        <v>5000</v>
      </c>
      <c r="BB81">
        <f aca="true" t="shared" si="0" ref="BB81:BB91">BA81</f>
        <v>5000</v>
      </c>
      <c r="BC81">
        <f>IF(C5="2011-2012",AZ81,IF(C5="2012-2013",BA81,BB81))</f>
        <v>5000</v>
      </c>
      <c r="BD81">
        <v>0</v>
      </c>
      <c r="BE81">
        <v>0</v>
      </c>
      <c r="BF81">
        <f>IF(E5&gt;10000000,(F5)*10/100,0)</f>
        <v>0</v>
      </c>
      <c r="BG81">
        <f>IF(C5="2011-2012",BD81,IF(C5="2012-2013",BE81,BF81))</f>
        <v>0</v>
      </c>
      <c r="BH81">
        <v>0</v>
      </c>
      <c r="BI81">
        <v>0</v>
      </c>
      <c r="BJ81" t="str">
        <f>IF(AND(E5&lt;=500000,F5&gt;=2000),"2000",IF(E5&gt;500000,"0",F5))</f>
        <v>2000</v>
      </c>
      <c r="BK81">
        <f>IF(C5="2011-2012",BH81,IF(C5="2012-2013",BI81,BJ81))</f>
        <v>0</v>
      </c>
    </row>
    <row r="82" spans="51:63" ht="21.75" customHeight="1" hidden="1">
      <c r="AY82" s="2" t="s">
        <v>3</v>
      </c>
      <c r="AZ82">
        <f>BA13</f>
        <v>0</v>
      </c>
      <c r="BA82">
        <f>BA68</f>
        <v>0</v>
      </c>
      <c r="BB82">
        <f t="shared" si="0"/>
        <v>0</v>
      </c>
      <c r="BC82">
        <f>IF(C5="2011-2012",AZ82,IF(C5="2012-2013",BA82,BB82))</f>
        <v>0</v>
      </c>
      <c r="BD82">
        <v>0</v>
      </c>
      <c r="BE82">
        <v>0</v>
      </c>
      <c r="BF82">
        <f>IF(E5&gt;10000000,(F5)*10/100,0)</f>
        <v>0</v>
      </c>
      <c r="BG82">
        <f>IF(C5="2011-2012",BD82,IF(C5="2012-2013",BE82,BF82))</f>
        <v>0</v>
      </c>
      <c r="BH82">
        <v>0</v>
      </c>
      <c r="BI82">
        <v>0</v>
      </c>
      <c r="BJ82" t="str">
        <f>IF(AND(E5&lt;=500000,F5&gt;=2000),"2000",IF(E5&gt;500000,"0",F5))</f>
        <v>2000</v>
      </c>
      <c r="BK82">
        <f>IF(C5="2011-2012",BH82,IF(C5="2012-2013",BI82,BJ82))</f>
        <v>0</v>
      </c>
    </row>
    <row r="83" spans="51:63" ht="21.75" customHeight="1" hidden="1">
      <c r="AY83" s="2" t="s">
        <v>4</v>
      </c>
      <c r="AZ83">
        <f>BA14</f>
        <v>0</v>
      </c>
      <c r="BA83">
        <f>BA70</f>
        <v>0</v>
      </c>
      <c r="BB83">
        <f t="shared" si="0"/>
        <v>0</v>
      </c>
      <c r="BC83">
        <f>IF(C5="2011-2012",AZ83,IF(C5="2012-2013",BA83,BB83))</f>
        <v>0</v>
      </c>
      <c r="BD83">
        <v>0</v>
      </c>
      <c r="BE83">
        <v>0</v>
      </c>
      <c r="BF83">
        <f>IF(E5&gt;10000000,(F5)*10/100,0)</f>
        <v>0</v>
      </c>
      <c r="BG83">
        <f>IF(C5="2011-2012",BD83,IF(C5="2012-2013",BE83,BF83))</f>
        <v>0</v>
      </c>
      <c r="BH83">
        <v>0</v>
      </c>
      <c r="BI83">
        <v>0</v>
      </c>
      <c r="BJ83" t="str">
        <f>IF(AND(E5&lt;=500000,F5&gt;=2000),"2000",IF(E5&gt;500000,"0",F5))</f>
        <v>2000</v>
      </c>
      <c r="BK83">
        <f>IF(C5="2011-2012",BH83,IF(C5="2012-2013",BI83,BJ83))</f>
        <v>0</v>
      </c>
    </row>
    <row r="84" spans="51:63" ht="21.75" customHeight="1" hidden="1">
      <c r="AY84" s="2" t="s">
        <v>36</v>
      </c>
      <c r="AZ84">
        <f>AZ80</f>
        <v>7000</v>
      </c>
      <c r="BA84">
        <f>BA80</f>
        <v>5000</v>
      </c>
      <c r="BB84">
        <f t="shared" si="0"/>
        <v>5000</v>
      </c>
      <c r="BC84">
        <f>IF(C5="2011-2012",AZ84,IF(C5="2012-2013",BA84,BB84))</f>
        <v>5000</v>
      </c>
      <c r="BD84">
        <v>0</v>
      </c>
      <c r="BE84">
        <v>0</v>
      </c>
      <c r="BF84">
        <f>IF(E5&gt;10000000,(F5)*10/100,0)</f>
        <v>0</v>
      </c>
      <c r="BG84">
        <f>IF(C5="2011-2012",BD84,IF(C5="2012-2013",BE84,BF84))</f>
        <v>0</v>
      </c>
      <c r="BH84">
        <v>0</v>
      </c>
      <c r="BI84">
        <v>0</v>
      </c>
      <c r="BJ84">
        <v>0</v>
      </c>
      <c r="BK84">
        <f>IF(C5="2011-2012",BH84,IF(C5="2012-2013",BI84,BJ84))</f>
        <v>0</v>
      </c>
    </row>
    <row r="85" spans="51:59" ht="21.75" customHeight="1" hidden="1">
      <c r="AY85" s="2" t="s">
        <v>37</v>
      </c>
      <c r="AZ85">
        <f>AZ84</f>
        <v>7000</v>
      </c>
      <c r="BA85">
        <f>BA84</f>
        <v>5000</v>
      </c>
      <c r="BB85">
        <f t="shared" si="0"/>
        <v>5000</v>
      </c>
      <c r="BC85">
        <f>IF(C5="2011-2012",AZ85,IF(C5="2012-2013",BA85,BB85))</f>
        <v>5000</v>
      </c>
      <c r="BD85">
        <v>0</v>
      </c>
      <c r="BE85">
        <v>0</v>
      </c>
      <c r="BF85">
        <f>IF(E5&gt;10000000,(F5)*10/100,0)</f>
        <v>0</v>
      </c>
      <c r="BG85">
        <f>IF(C5="2011-2012",BD85,IF(C5="2012-2013",BE85,BF85))</f>
        <v>0</v>
      </c>
    </row>
    <row r="86" spans="51:63" ht="21.75" customHeight="1" hidden="1">
      <c r="AY86" s="2" t="s">
        <v>6</v>
      </c>
      <c r="AZ86">
        <f>BA17</f>
        <v>75000</v>
      </c>
      <c r="BA86">
        <f>BA17</f>
        <v>75000</v>
      </c>
      <c r="BB86">
        <f t="shared" si="0"/>
        <v>75000</v>
      </c>
      <c r="BC86">
        <f>IF(C5="2011-2012",AZ86,IF(C5="2012-2013",BA86,BB86))</f>
        <v>75000</v>
      </c>
      <c r="BD86">
        <f>IF(E5&gt;10000000,(F5)*5/100,0)</f>
        <v>0</v>
      </c>
      <c r="BE86">
        <f>IF(E5&gt;10000000,(F5)*5/100,0)</f>
        <v>0</v>
      </c>
      <c r="BF86">
        <f>IF(E5&gt;100000000,F5*10/100,IF(E5&gt;10000000,F5*5/100,0))</f>
        <v>0</v>
      </c>
      <c r="BG86">
        <f>IF(C5="2011-2012",BD86,IF(C5="2012-2013",BE86,BF86))</f>
        <v>0</v>
      </c>
      <c r="BH86">
        <v>0</v>
      </c>
      <c r="BI86">
        <v>0</v>
      </c>
      <c r="BJ86">
        <v>0</v>
      </c>
      <c r="BK86">
        <f>IF(C5="2011-2012",BH86,IF(C5="2012-2013",BI86,BJ86))</f>
        <v>0</v>
      </c>
    </row>
    <row r="87" spans="51:63" ht="21.75" customHeight="1" hidden="1">
      <c r="AY87" s="2" t="s">
        <v>12</v>
      </c>
      <c r="AZ87">
        <f>BA18</f>
        <v>100000</v>
      </c>
      <c r="BA87">
        <f>BA18</f>
        <v>100000</v>
      </c>
      <c r="BB87">
        <f t="shared" si="0"/>
        <v>100000</v>
      </c>
      <c r="BC87">
        <f>IF(C5="2011-2012",AZ87,IF(C5="2012-2013",BA87,BB87))</f>
        <v>100000</v>
      </c>
      <c r="BD87">
        <f>IF(E5&gt;10000000,(F5)*2/100,0)</f>
        <v>0</v>
      </c>
      <c r="BE87">
        <f>IF(E5&gt;10000000,(F5)*2/100,0)</f>
        <v>0</v>
      </c>
      <c r="BF87">
        <f>IF(E5&gt;100000000,F5*5/100,IF(E5&gt;10000000,F5*2/100,0))</f>
        <v>0</v>
      </c>
      <c r="BG87">
        <f>IF(C5="2011-2012",BD87,IF(C5="2012-2013",BE87,BF87))</f>
        <v>0</v>
      </c>
      <c r="BH87">
        <v>0</v>
      </c>
      <c r="BI87">
        <v>0</v>
      </c>
      <c r="BJ87">
        <v>0</v>
      </c>
      <c r="BK87">
        <f>IF(C5="2011-2012",BH87,IF(C5="2012-2013",BI87,BJ87))</f>
        <v>0</v>
      </c>
    </row>
    <row r="88" spans="51:63" ht="21.75" customHeight="1" hidden="1">
      <c r="AY88" s="2" t="s">
        <v>7</v>
      </c>
      <c r="AZ88">
        <f>BA19</f>
        <v>75000</v>
      </c>
      <c r="BA88">
        <f>BA19</f>
        <v>75000</v>
      </c>
      <c r="BB88">
        <f t="shared" si="0"/>
        <v>75000</v>
      </c>
      <c r="BC88">
        <f>IF(C5="2011-2012",AZ88,IF(C5="2012-2013",BA88,BB88))</f>
        <v>75000</v>
      </c>
      <c r="BD88">
        <v>0</v>
      </c>
      <c r="BE88">
        <v>0</v>
      </c>
      <c r="BF88">
        <f>IF(E5&gt;10000000,(F5)*10/100,0)</f>
        <v>0</v>
      </c>
      <c r="BG88">
        <f>IF(C5="2011-2012",BD88,IF(C5="2012-2013",BE88,BF88))</f>
        <v>0</v>
      </c>
      <c r="BH88">
        <v>0</v>
      </c>
      <c r="BI88">
        <v>0</v>
      </c>
      <c r="BJ88">
        <v>0</v>
      </c>
      <c r="BK88">
        <f>IF(C5="2011-2012",BH88,IF(C5="2012-2013",BI88,BJ88))</f>
        <v>0</v>
      </c>
    </row>
    <row r="89" spans="51:59" ht="21.75" customHeight="1" hidden="1">
      <c r="AY89" s="2" t="s">
        <v>38</v>
      </c>
      <c r="AZ89">
        <f>AZ88</f>
        <v>75000</v>
      </c>
      <c r="BA89">
        <f>BA88</f>
        <v>75000</v>
      </c>
      <c r="BB89">
        <f>BB88</f>
        <v>75000</v>
      </c>
      <c r="BC89">
        <f>IF(C5="2011-2012",AZ89,IF(C5="2012-2013",BA89,BB89))</f>
        <v>75000</v>
      </c>
      <c r="BD89">
        <v>0</v>
      </c>
      <c r="BE89">
        <v>0</v>
      </c>
      <c r="BF89">
        <f>IF(E5&gt;10000000,(F5)*10/100,0)</f>
        <v>0</v>
      </c>
      <c r="BG89">
        <f>IF(C5="2011-2012",BD89,IF(C5="2012-2013",BE89,BF89))</f>
        <v>0</v>
      </c>
    </row>
    <row r="90" spans="51:63" ht="21.75" customHeight="1" hidden="1">
      <c r="AY90" s="2" t="s">
        <v>8</v>
      </c>
      <c r="AZ90">
        <f>BA21</f>
        <v>72000</v>
      </c>
      <c r="BA90">
        <f>BA21</f>
        <v>72000</v>
      </c>
      <c r="BB90">
        <f t="shared" si="0"/>
        <v>72000</v>
      </c>
      <c r="BC90">
        <f>IF(C5="2011-2012",AZ90,IF(C5="2012-2013",BA90,BB90))</f>
        <v>72000</v>
      </c>
      <c r="BD90">
        <v>0</v>
      </c>
      <c r="BE90">
        <v>0</v>
      </c>
      <c r="BF90">
        <f>IF(E5&gt;10000000,(F5)*10/100,0)</f>
        <v>0</v>
      </c>
      <c r="BG90">
        <f>IF(C5="2011-2012",BD90,IF(C5="2012-2013",BE90,BF90))</f>
        <v>0</v>
      </c>
      <c r="BH90">
        <v>0</v>
      </c>
      <c r="BI90">
        <v>0</v>
      </c>
      <c r="BJ90">
        <v>0</v>
      </c>
      <c r="BK90">
        <f>IF(C5="2011-2012",BH90,IF(C5="2012-2013",BI90,BJ90))</f>
        <v>0</v>
      </c>
    </row>
    <row r="91" spans="51:63" ht="21.75" customHeight="1" hidden="1">
      <c r="AY91" s="2" t="s">
        <v>9</v>
      </c>
      <c r="AZ91">
        <f>BA22</f>
        <v>75000</v>
      </c>
      <c r="BA91">
        <f>BA22</f>
        <v>75000</v>
      </c>
      <c r="BB91">
        <f t="shared" si="0"/>
        <v>75000</v>
      </c>
      <c r="BC91">
        <f>IF(C5="2011-2012",AZ91,IF(C5="2012-2013",BA91,BB91))</f>
        <v>75000</v>
      </c>
      <c r="BD91">
        <v>0</v>
      </c>
      <c r="BE91">
        <v>0</v>
      </c>
      <c r="BF91">
        <f>IF(E5&gt;10000000,(F5)*10/100,0)</f>
        <v>0</v>
      </c>
      <c r="BG91">
        <f>IF(C5="2011-2012",BD91,IF(C5="2012-2013",BE91,BF91))</f>
        <v>0</v>
      </c>
      <c r="BH91">
        <v>0</v>
      </c>
      <c r="BI91">
        <v>0</v>
      </c>
      <c r="BJ91">
        <v>0</v>
      </c>
      <c r="BK91">
        <f>IF(C5="2011-2012",BH91,IF(C5="2012-2013",BI91,BJ91))</f>
        <v>0</v>
      </c>
    </row>
    <row r="92" ht="21.75" customHeight="1" hidden="1"/>
    <row r="93" ht="21.75" customHeight="1" hidden="1"/>
    <row r="94" ht="21.75" customHeight="1" hidden="1"/>
    <row r="95" ht="21.75" customHeight="1" hidden="1"/>
    <row r="96" ht="21.75" customHeight="1" hidden="1"/>
    <row r="97" ht="21.75" customHeight="1" hidden="1"/>
    <row r="98" ht="21.75" customHeight="1" hidden="1"/>
    <row r="99" ht="21.75" customHeight="1" hidden="1"/>
    <row r="100" ht="21.75" customHeight="1" hidden="1"/>
    <row r="101" ht="21.75" customHeight="1" hidden="1"/>
    <row r="102" ht="21.75" customHeight="1" hidden="1"/>
    <row r="103" ht="21.75" customHeight="1" hidden="1"/>
    <row r="104" ht="21.75" customHeight="1" hidden="1"/>
    <row r="105" ht="21.75" customHeight="1" hidden="1"/>
    <row r="106" ht="21.75" customHeight="1" hidden="1"/>
  </sheetData>
  <sheetProtection password="8DBA" sheet="1" formatCells="0" formatColumns="0" formatRows="0" insertColumns="0" insertRows="0" insertHyperlinks="0" deleteColumns="0" deleteRows="0" sort="0" autoFilter="0" pivotTables="0"/>
  <mergeCells count="6">
    <mergeCell ref="B1:K3"/>
    <mergeCell ref="AZ78:BC78"/>
    <mergeCell ref="BD78:BG78"/>
    <mergeCell ref="D39:D41"/>
    <mergeCell ref="D44:D47"/>
    <mergeCell ref="D49:D52"/>
  </mergeCells>
  <dataValidations count="5">
    <dataValidation type="list" allowBlank="1" showInputMessage="1" showErrorMessage="1" sqref="BD105">
      <formula1>$BB$105:$BB$106</formula1>
    </dataValidation>
    <dataValidation type="list" allowBlank="1" showInputMessage="1" showErrorMessage="1" sqref="A18">
      <formula1>$A$10:$A$14</formula1>
    </dataValidation>
    <dataValidation allowBlank="1" showInputMessage="1" showErrorMessage="1" error="PLEASE CHOOSE TYPE OF PERSON FROM THE ABOVE LIST" sqref="B23:D57"/>
    <dataValidation type="list" allowBlank="1" showInputMessage="1" showErrorMessage="1" error="PLEASE CHOOSE TYPE OF PERSON FROM THE ABOVE LIST" sqref="B5">
      <formula1>$AY$11:$AY$22</formula1>
    </dataValidation>
    <dataValidation type="list" allowBlank="1" showInputMessage="1" showErrorMessage="1" error="PLEASE CHOOSE TYPE OF PERSON FROM THE ABOVE LIST" sqref="C5">
      <formula1>"2011-2012, 2012-2013, 2013-2014"</formula1>
    </dataValidation>
  </dataValidations>
  <hyperlinks>
    <hyperlink ref="K7" r:id="rId1" display="casansaar.com"/>
  </hyperlinks>
  <printOptions/>
  <pageMargins left="0.7" right="0.6979166666666666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 solutions</cp:lastModifiedBy>
  <dcterms:created xsi:type="dcterms:W3CDTF">2011-10-20T08:16:37Z</dcterms:created>
  <dcterms:modified xsi:type="dcterms:W3CDTF">2014-05-12T13:59:19Z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